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m\Documents\"/>
    </mc:Choice>
  </mc:AlternateContent>
  <bookViews>
    <workbookView xWindow="0" yWindow="0" windowWidth="23040" windowHeight="9408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Sheet1!$A$1:$J$35</definedName>
  </definedNames>
  <calcPr calcId="152511"/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4" i="1"/>
  <c r="D24" i="1"/>
  <c r="J22" i="1"/>
  <c r="J30" i="1" s="1"/>
  <c r="I22" i="1"/>
  <c r="H22" i="1"/>
  <c r="G22" i="1"/>
  <c r="G30" i="1" s="1"/>
  <c r="F22" i="1"/>
  <c r="F30" i="1" s="1"/>
  <c r="E22" i="1"/>
  <c r="E30" i="1" s="1"/>
  <c r="D22" i="1"/>
  <c r="D30" i="1" s="1"/>
  <c r="J21" i="1"/>
  <c r="J29" i="1" s="1"/>
  <c r="I21" i="1"/>
  <c r="I25" i="1" s="1"/>
  <c r="H21" i="1"/>
  <c r="H29" i="1" s="1"/>
  <c r="G21" i="1"/>
  <c r="F21" i="1"/>
  <c r="F29" i="1" s="1"/>
  <c r="E21" i="1"/>
  <c r="E29" i="1" s="1"/>
  <c r="D21" i="1"/>
  <c r="C24" i="1"/>
  <c r="C22" i="1"/>
  <c r="C21" i="1"/>
  <c r="C25" i="1" s="1"/>
  <c r="H26" i="1" l="1"/>
  <c r="D25" i="1"/>
  <c r="I26" i="1"/>
  <c r="J26" i="1"/>
  <c r="J25" i="1"/>
  <c r="J27" i="1" s="1"/>
  <c r="J34" i="1" s="1"/>
  <c r="J32" i="1" s="1"/>
  <c r="I29" i="1"/>
  <c r="I30" i="1"/>
  <c r="H30" i="1"/>
  <c r="H25" i="1"/>
  <c r="H27" i="1" s="1"/>
  <c r="H34" i="1" s="1"/>
  <c r="H32" i="1" s="1"/>
  <c r="G25" i="1"/>
  <c r="G27" i="1" s="1"/>
  <c r="G34" i="1" s="1"/>
  <c r="G32" i="1" s="1"/>
  <c r="G29" i="1"/>
  <c r="G26" i="1"/>
  <c r="F26" i="1"/>
  <c r="F25" i="1"/>
  <c r="E26" i="1"/>
  <c r="E25" i="1"/>
  <c r="D29" i="1"/>
  <c r="D26" i="1"/>
  <c r="D27" i="1" s="1"/>
  <c r="D34" i="1" s="1"/>
  <c r="D32" i="1" s="1"/>
  <c r="C26" i="1"/>
  <c r="I27" i="1"/>
  <c r="F45" i="1"/>
  <c r="F44" i="1"/>
  <c r="F43" i="1"/>
  <c r="F42" i="1"/>
  <c r="F41" i="1"/>
  <c r="F40" i="1"/>
  <c r="F39" i="1"/>
  <c r="F38" i="1"/>
  <c r="C29" i="1"/>
  <c r="C30" i="1"/>
  <c r="F27" i="1" l="1"/>
  <c r="F34" i="1" s="1"/>
  <c r="F32" i="1" s="1"/>
  <c r="I34" i="1"/>
  <c r="I32" i="1" s="1"/>
  <c r="E27" i="1"/>
  <c r="E34" i="1" s="1"/>
  <c r="E32" i="1" s="1"/>
  <c r="C27" i="1"/>
  <c r="J28" i="1" l="1"/>
  <c r="G28" i="1"/>
  <c r="C28" i="1"/>
  <c r="C34" i="1"/>
  <c r="C32" i="1" s="1"/>
  <c r="H28" i="1"/>
  <c r="D28" i="1"/>
  <c r="I28" i="1"/>
  <c r="E28" i="1"/>
  <c r="F28" i="1"/>
</calcChain>
</file>

<file path=xl/sharedStrings.xml><?xml version="1.0" encoding="utf-8"?>
<sst xmlns="http://schemas.openxmlformats.org/spreadsheetml/2006/main" count="56" uniqueCount="44">
  <si>
    <t>Fixed</t>
  </si>
  <si>
    <t>115° 1Base, 1Arm</t>
  </si>
  <si>
    <t>115° 2Base, 1Arm</t>
  </si>
  <si>
    <t>115° 2Base, 2Arm</t>
  </si>
  <si>
    <t>135° 1Base, 1Arm</t>
  </si>
  <si>
    <t>135° 2Base, 1Arm</t>
  </si>
  <si>
    <t>135° 2Base, 2Arm</t>
  </si>
  <si>
    <t>n</t>
  </si>
  <si>
    <t>Sidewall Angle (degrees)</t>
  </si>
  <si>
    <t>Sidewall Angle(radians)</t>
  </si>
  <si>
    <t>Variable</t>
  </si>
  <si>
    <r>
      <t>Fr</t>
    </r>
    <r>
      <rPr>
        <vertAlign val="subscript"/>
        <sz val="11"/>
        <color theme="1"/>
        <rFont val="Calibri"/>
        <family val="2"/>
        <scheme val="minor"/>
      </rPr>
      <t>bulked</t>
    </r>
  </si>
  <si>
    <r>
      <t>Fr</t>
    </r>
    <r>
      <rPr>
        <vertAlign val="subscript"/>
        <sz val="11"/>
        <color theme="1"/>
        <rFont val="Calibri"/>
        <family val="2"/>
        <scheme val="minor"/>
      </rPr>
      <t>non-bulked</t>
    </r>
  </si>
  <si>
    <r>
      <t>Fr</t>
    </r>
    <r>
      <rPr>
        <vertAlign val="subscript"/>
        <sz val="11"/>
        <color theme="1"/>
        <rFont val="Calibri"/>
        <family val="2"/>
        <scheme val="minor"/>
      </rPr>
      <t>max</t>
    </r>
  </si>
  <si>
    <t>Flow Regine</t>
  </si>
  <si>
    <t>Slope Converter</t>
  </si>
  <si>
    <t>Convert</t>
  </si>
  <si>
    <t>To</t>
  </si>
  <si>
    <t>%</t>
  </si>
  <si>
    <t>Degrees</t>
  </si>
  <si>
    <t>x</t>
  </si>
  <si>
    <t>y</t>
  </si>
  <si>
    <t>Radians</t>
  </si>
  <si>
    <t>SmartDitch Metric Flow Calculator</t>
  </si>
  <si>
    <t>m/m</t>
  </si>
  <si>
    <t>Top Width (mm)</t>
  </si>
  <si>
    <t>Depth (mm)</t>
  </si>
  <si>
    <t>Bottom Width (mm)</t>
  </si>
  <si>
    <r>
      <t>A (mm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)</t>
    </r>
  </si>
  <si>
    <r>
      <t>A (m</t>
    </r>
    <r>
      <rPr>
        <i/>
        <vertAlign val="superscript"/>
        <sz val="10"/>
        <rFont val="Arial"/>
        <family val="2"/>
      </rPr>
      <t>2</t>
    </r>
    <r>
      <rPr>
        <i/>
        <sz val="10"/>
        <rFont val="Arial"/>
        <family val="2"/>
      </rPr>
      <t>)</t>
    </r>
  </si>
  <si>
    <t>WP (mm)</t>
  </si>
  <si>
    <t>WP (m)</t>
  </si>
  <si>
    <t>R (mm)</t>
  </si>
  <si>
    <t>R (m)</t>
  </si>
  <si>
    <t>Slope (m/m)</t>
  </si>
  <si>
    <r>
      <t>V</t>
    </r>
    <r>
      <rPr>
        <vertAlign val="subscript"/>
        <sz val="11"/>
        <color theme="1"/>
        <rFont val="Calibri"/>
        <family val="2"/>
        <scheme val="minor"/>
      </rPr>
      <t xml:space="preserve">non-bulked </t>
    </r>
    <r>
      <rPr>
        <sz val="11"/>
        <color theme="1"/>
        <rFont val="Calibri"/>
        <family val="2"/>
        <scheme val="minor"/>
      </rPr>
      <t>(m/sec)</t>
    </r>
  </si>
  <si>
    <r>
      <t>V</t>
    </r>
    <r>
      <rPr>
        <vertAlign val="subscript"/>
        <sz val="11"/>
        <color theme="1"/>
        <rFont val="Calibri"/>
        <family val="2"/>
        <scheme val="minor"/>
      </rPr>
      <t>bulked</t>
    </r>
    <r>
      <rPr>
        <sz val="11"/>
        <color theme="1"/>
        <rFont val="Calibri"/>
        <family val="2"/>
        <scheme val="minor"/>
      </rPr>
      <t xml:space="preserve"> (m/sec)</t>
    </r>
  </si>
  <si>
    <r>
      <t>y</t>
    </r>
    <r>
      <rPr>
        <vertAlign val="subscript"/>
        <sz val="11"/>
        <color theme="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(m)</t>
    </r>
  </si>
  <si>
    <r>
      <t>Q</t>
    </r>
    <r>
      <rPr>
        <vertAlign val="subscript"/>
        <sz val="10"/>
        <rFont val="Arial"/>
        <family val="2"/>
      </rPr>
      <t>non-bulked</t>
    </r>
    <r>
      <rPr>
        <sz val="10"/>
        <rFont val="Arial"/>
        <family val="2"/>
      </rPr>
      <t xml:space="preserve">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/s)</t>
    </r>
  </si>
  <si>
    <t>Velocity (mps)</t>
  </si>
  <si>
    <r>
      <t>Q</t>
    </r>
    <r>
      <rPr>
        <vertAlign val="subscript"/>
        <sz val="10"/>
        <rFont val="Arial"/>
        <family val="2"/>
      </rPr>
      <t>bulked</t>
    </r>
    <r>
      <rPr>
        <sz val="10"/>
        <rFont val="Arial"/>
        <family val="2"/>
      </rPr>
      <t xml:space="preserve">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/s)</t>
    </r>
  </si>
  <si>
    <r>
      <t>Q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/s)</t>
    </r>
  </si>
  <si>
    <t>12" (305mm) Trapezoid</t>
  </si>
  <si>
    <t>24" (610mm) Trapezoid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</si>
</sst>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vertAlign val="subscript"/>
      <sz val="11"/>
      <color theme="1"/>
      <name val="Calibri"/>
      <family val="2"/>
      <scheme val="minor"/>
    </font>
    <font>
      <sz val="10"/>
      <name val="Arial"/>
      <family val="2"/>
    </font>
    <font>
      <vertAlign val="subscript"/>
      <sz val="10"/>
      <name val="Arial"/>
      <family val="2"/>
    </font>
    <font>
      <b/>
      <sz val="11"/>
      <color theme="1"/>
      <name val="Calibri"/>
      <family val="2"/>
      <scheme val="minor"/>
    </font>
    <font>
      <vertAlign val="superscript"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0" fontId="1" fillId="0" borderId="1" xfId="1" applyBorder="1"/>
    <xf numFmtId="2" fontId="1" fillId="0" borderId="1" xfId="1" applyNumberFormat="1" applyBorder="1"/>
    <xf numFmtId="0" fontId="1" fillId="0" borderId="2" xfId="1" applyBorder="1"/>
    <xf numFmtId="0" fontId="1" fillId="0" borderId="3" xfId="1" applyBorder="1"/>
    <xf numFmtId="2" fontId="1" fillId="0" borderId="4" xfId="1" applyNumberFormat="1" applyBorder="1"/>
    <xf numFmtId="2" fontId="1" fillId="0" borderId="5" xfId="1" applyNumberFormat="1" applyBorder="1"/>
    <xf numFmtId="2" fontId="1" fillId="0" borderId="6" xfId="1" applyNumberFormat="1" applyBorder="1"/>
    <xf numFmtId="0" fontId="2" fillId="0" borderId="7" xfId="1" applyFont="1" applyBorder="1" applyAlignment="1">
      <alignment horizontal="center"/>
    </xf>
    <xf numFmtId="0" fontId="3" fillId="0" borderId="8" xfId="1" applyFont="1" applyBorder="1"/>
    <xf numFmtId="0" fontId="3" fillId="0" borderId="9" xfId="1" applyFont="1" applyBorder="1"/>
    <xf numFmtId="0" fontId="3" fillId="0" borderId="10" xfId="1" applyFont="1" applyBorder="1"/>
    <xf numFmtId="0" fontId="1" fillId="0" borderId="11" xfId="1" applyBorder="1"/>
    <xf numFmtId="0" fontId="6" fillId="0" borderId="0" xfId="1" applyFont="1"/>
    <xf numFmtId="0" fontId="3" fillId="0" borderId="13" xfId="1" applyFont="1" applyBorder="1"/>
    <xf numFmtId="0" fontId="1" fillId="0" borderId="14" xfId="1" applyBorder="1"/>
    <xf numFmtId="0" fontId="1" fillId="0" borderId="15" xfId="1" applyBorder="1"/>
    <xf numFmtId="0" fontId="2" fillId="0" borderId="16" xfId="1" applyFont="1" applyBorder="1" applyAlignment="1">
      <alignment horizontal="center"/>
    </xf>
    <xf numFmtId="0" fontId="2" fillId="0" borderId="17" xfId="1" applyFont="1" applyBorder="1" applyAlignment="1">
      <alignment horizontal="center"/>
    </xf>
    <xf numFmtId="164" fontId="1" fillId="0" borderId="15" xfId="1" applyNumberFormat="1" applyBorder="1"/>
    <xf numFmtId="165" fontId="1" fillId="0" borderId="1" xfId="1" applyNumberFormat="1" applyFill="1" applyBorder="1"/>
    <xf numFmtId="165" fontId="1" fillId="0" borderId="4" xfId="1" applyNumberFormat="1" applyFill="1" applyBorder="1"/>
    <xf numFmtId="0" fontId="1" fillId="0" borderId="1" xfId="1" applyFill="1" applyBorder="1"/>
    <xf numFmtId="0" fontId="1" fillId="0" borderId="4" xfId="1" applyFill="1" applyBorder="1"/>
    <xf numFmtId="0" fontId="1" fillId="2" borderId="18" xfId="1" applyFill="1" applyBorder="1" applyProtection="1">
      <protection locked="0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8" fillId="0" borderId="0" xfId="1" applyFont="1"/>
    <xf numFmtId="165" fontId="1" fillId="3" borderId="12" xfId="1" applyNumberFormat="1" applyFill="1" applyBorder="1"/>
    <xf numFmtId="0" fontId="1" fillId="2" borderId="12" xfId="1" applyFill="1" applyBorder="1" applyProtection="1">
      <protection locked="0"/>
    </xf>
    <xf numFmtId="0" fontId="0" fillId="0" borderId="12" xfId="0" applyBorder="1"/>
    <xf numFmtId="2" fontId="1" fillId="4" borderId="12" xfId="1" applyNumberFormat="1" applyFill="1" applyBorder="1"/>
    <xf numFmtId="0" fontId="0" fillId="0" borderId="0" xfId="0" applyAlignment="1">
      <alignment horizontal="center"/>
    </xf>
    <xf numFmtId="0" fontId="6" fillId="0" borderId="0" xfId="1" applyFont="1" applyFill="1" applyBorder="1" applyAlignment="1">
      <alignment horizontal="right"/>
    </xf>
    <xf numFmtId="0" fontId="1" fillId="0" borderId="0" xfId="1" applyFont="1"/>
    <xf numFmtId="0" fontId="10" fillId="0" borderId="0" xfId="0" applyFont="1"/>
    <xf numFmtId="0" fontId="10" fillId="0" borderId="0" xfId="0" applyFont="1" applyAlignment="1">
      <alignment horizontal="center"/>
    </xf>
    <xf numFmtId="165" fontId="0" fillId="0" borderId="0" xfId="0" applyNumberFormat="1"/>
    <xf numFmtId="165" fontId="0" fillId="0" borderId="0" xfId="0" applyNumberFormat="1" applyAlignment="1">
      <alignment horizontal="center"/>
    </xf>
    <xf numFmtId="3" fontId="0" fillId="0" borderId="0" xfId="0" applyNumberFormat="1"/>
    <xf numFmtId="164" fontId="0" fillId="0" borderId="0" xfId="0" applyNumberFormat="1"/>
    <xf numFmtId="2" fontId="1" fillId="3" borderId="12" xfId="1" applyNumberFormat="1" applyFill="1" applyBorder="1"/>
    <xf numFmtId="0" fontId="2" fillId="0" borderId="0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5" fillId="0" borderId="0" xfId="1" applyFont="1" applyAlignment="1">
      <alignment horizontal="left"/>
    </xf>
    <xf numFmtId="0" fontId="10" fillId="0" borderId="12" xfId="0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95252</xdr:colOff>
      <xdr:row>36</xdr:row>
      <xdr:rowOff>200025</xdr:rowOff>
    </xdr:from>
    <xdr:to>
      <xdr:col>8</xdr:col>
      <xdr:colOff>1009652</xdr:colOff>
      <xdr:row>41</xdr:row>
      <xdr:rowOff>152400</xdr:rowOff>
    </xdr:to>
    <xdr:sp macro="" textlink="">
      <xdr:nvSpPr>
        <xdr:cNvPr id="2" name="Right Triangle 1"/>
        <xdr:cNvSpPr/>
      </xdr:nvSpPr>
      <xdr:spPr>
        <a:xfrm rot="16200000">
          <a:off x="8005764" y="5157788"/>
          <a:ext cx="1000125" cy="914400"/>
        </a:xfrm>
        <a:prstGeom prst="rtTriangle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R46"/>
  <sheetViews>
    <sheetView tabSelected="1" zoomScaleNormal="100" workbookViewId="0">
      <selection activeCell="C4" sqref="C4"/>
    </sheetView>
  </sheetViews>
  <sheetFormatPr defaultRowHeight="14.4" x14ac:dyDescent="0.3"/>
  <cols>
    <col min="1" max="1" width="2.6640625" customWidth="1"/>
    <col min="2" max="2" width="22.33203125" bestFit="1" customWidth="1"/>
    <col min="3" max="3" width="22.109375" customWidth="1"/>
    <col min="4" max="4" width="21.6640625" customWidth="1"/>
    <col min="5" max="10" width="16.6640625" bestFit="1" customWidth="1"/>
    <col min="11" max="11" width="14.5546875" customWidth="1"/>
    <col min="12" max="12" width="14.33203125" customWidth="1"/>
    <col min="13" max="13" width="17.33203125" customWidth="1"/>
    <col min="14" max="18" width="16.6640625" customWidth="1"/>
  </cols>
  <sheetData>
    <row r="2" spans="2:18" ht="15.6" x14ac:dyDescent="0.3">
      <c r="B2" s="45" t="s">
        <v>23</v>
      </c>
      <c r="C2" s="45"/>
      <c r="D2" s="45"/>
      <c r="E2" s="1"/>
      <c r="F2" s="1"/>
      <c r="G2" s="1"/>
      <c r="H2" s="1"/>
      <c r="I2" s="1"/>
      <c r="J2" s="1"/>
    </row>
    <row r="3" spans="2:18" ht="15" thickBot="1" x14ac:dyDescent="0.35">
      <c r="B3" s="1"/>
      <c r="C3" s="1"/>
      <c r="D3" s="1"/>
      <c r="E3" s="1"/>
      <c r="F3" s="1"/>
      <c r="G3" s="1"/>
      <c r="H3" s="1"/>
      <c r="I3" s="1"/>
      <c r="J3" s="1"/>
    </row>
    <row r="4" spans="2:18" ht="15.6" thickTop="1" thickBot="1" x14ac:dyDescent="0.35">
      <c r="B4" s="14" t="s">
        <v>0</v>
      </c>
      <c r="C4" s="9" t="s">
        <v>42</v>
      </c>
      <c r="D4" s="19" t="s">
        <v>43</v>
      </c>
      <c r="E4" s="19" t="s">
        <v>1</v>
      </c>
      <c r="F4" s="18" t="s">
        <v>2</v>
      </c>
      <c r="G4" s="18" t="s">
        <v>3</v>
      </c>
      <c r="H4" s="18" t="s">
        <v>4</v>
      </c>
      <c r="I4" s="18" t="s">
        <v>5</v>
      </c>
      <c r="J4" s="18" t="s">
        <v>6</v>
      </c>
      <c r="K4" s="44"/>
      <c r="L4" s="43"/>
      <c r="M4" s="43"/>
      <c r="N4" s="43"/>
      <c r="O4" s="43"/>
      <c r="P4" s="43"/>
      <c r="Q4" s="43"/>
      <c r="R4" s="43"/>
    </row>
    <row r="5" spans="2:18" ht="15" thickTop="1" x14ac:dyDescent="0.3">
      <c r="B5" s="10" t="s">
        <v>7</v>
      </c>
      <c r="C5" s="4">
        <v>2.1999999999999999E-2</v>
      </c>
      <c r="D5" s="4">
        <v>2.1999999999999999E-2</v>
      </c>
      <c r="E5" s="4">
        <v>2.1999999999999999E-2</v>
      </c>
      <c r="F5" s="5">
        <v>2.1999999999999999E-2</v>
      </c>
      <c r="G5" s="5">
        <v>2.1999999999999999E-2</v>
      </c>
      <c r="H5" s="5">
        <v>2.1999999999999999E-2</v>
      </c>
      <c r="I5" s="5">
        <v>2.1999999999999999E-2</v>
      </c>
      <c r="J5" s="5">
        <v>2.1999999999999999E-2</v>
      </c>
    </row>
    <row r="6" spans="2:18" x14ac:dyDescent="0.3">
      <c r="B6" s="15" t="s">
        <v>8</v>
      </c>
      <c r="C6" s="16">
        <v>45</v>
      </c>
      <c r="D6" s="16">
        <v>45</v>
      </c>
      <c r="E6" s="16">
        <v>65</v>
      </c>
      <c r="F6" s="17">
        <v>65</v>
      </c>
      <c r="G6" s="17">
        <v>65</v>
      </c>
      <c r="H6" s="17">
        <v>45</v>
      </c>
      <c r="I6" s="17">
        <v>45</v>
      </c>
      <c r="J6" s="17">
        <v>45</v>
      </c>
    </row>
    <row r="7" spans="2:18" x14ac:dyDescent="0.3">
      <c r="B7" s="15" t="s">
        <v>9</v>
      </c>
      <c r="C7" s="16">
        <v>0.78500000000000003</v>
      </c>
      <c r="D7" s="16">
        <v>0.78500000000000003</v>
      </c>
      <c r="E7" s="20">
        <v>1.1338888888888889</v>
      </c>
      <c r="F7" s="20">
        <v>1.1338888888888889</v>
      </c>
      <c r="G7" s="20">
        <v>1.1338888888888889</v>
      </c>
      <c r="H7" s="20">
        <v>0.78500000000000003</v>
      </c>
      <c r="I7" s="20">
        <v>0.78500000000000003</v>
      </c>
      <c r="J7" s="20">
        <v>0.78500000000000003</v>
      </c>
    </row>
    <row r="8" spans="2:18" x14ac:dyDescent="0.3">
      <c r="B8" s="11" t="s">
        <v>25</v>
      </c>
      <c r="C8" s="2">
        <v>876.3</v>
      </c>
      <c r="D8" s="2">
        <v>1511.3</v>
      </c>
      <c r="E8" s="21">
        <v>3403.6</v>
      </c>
      <c r="F8" s="22">
        <v>5181.6000000000004</v>
      </c>
      <c r="G8" s="22">
        <v>6121.4</v>
      </c>
      <c r="H8" s="22">
        <v>3733.8</v>
      </c>
      <c r="I8" s="22">
        <v>5511.8</v>
      </c>
      <c r="J8" s="22">
        <v>7086.6</v>
      </c>
    </row>
    <row r="9" spans="2:18" x14ac:dyDescent="0.3">
      <c r="B9" s="11" t="s">
        <v>26</v>
      </c>
      <c r="C9" s="2">
        <v>342.9</v>
      </c>
      <c r="D9" s="2">
        <v>635</v>
      </c>
      <c r="E9" s="21">
        <v>1295.4000000000001</v>
      </c>
      <c r="F9" s="22">
        <v>1295.4000000000001</v>
      </c>
      <c r="G9" s="22">
        <v>2235.1999999999998</v>
      </c>
      <c r="H9" s="22">
        <v>939.8</v>
      </c>
      <c r="I9" s="22">
        <v>939.8</v>
      </c>
      <c r="J9" s="22">
        <v>1727.2</v>
      </c>
    </row>
    <row r="10" spans="2:18" x14ac:dyDescent="0.3">
      <c r="B10" s="11" t="s">
        <v>27</v>
      </c>
      <c r="C10" s="2">
        <v>203.2</v>
      </c>
      <c r="D10" s="2">
        <v>304.8</v>
      </c>
      <c r="E10" s="23">
        <v>2286</v>
      </c>
      <c r="F10" s="24">
        <v>4064</v>
      </c>
      <c r="G10" s="24">
        <v>4064</v>
      </c>
      <c r="H10" s="24">
        <v>1828.8</v>
      </c>
      <c r="I10" s="24">
        <v>3606.8</v>
      </c>
      <c r="J10" s="24">
        <v>3606.8</v>
      </c>
    </row>
    <row r="11" spans="2:18" ht="15.6" x14ac:dyDescent="0.3">
      <c r="B11" s="11" t="s">
        <v>28</v>
      </c>
      <c r="C11" s="3">
        <v>185080</v>
      </c>
      <c r="D11" s="3">
        <v>576611.75</v>
      </c>
      <c r="E11" s="3">
        <v>3685153.92</v>
      </c>
      <c r="F11" s="6">
        <v>5988375.0999999996</v>
      </c>
      <c r="G11" s="6">
        <v>11383203.039999999</v>
      </c>
      <c r="H11" s="6">
        <v>2613865.7000000002</v>
      </c>
      <c r="I11" s="6">
        <v>4284830.0999999996</v>
      </c>
      <c r="J11" s="6">
        <v>9234820.1999999993</v>
      </c>
      <c r="K11" s="40"/>
    </row>
    <row r="12" spans="2:18" ht="15.6" x14ac:dyDescent="0.3">
      <c r="B12" s="11" t="s">
        <v>29</v>
      </c>
      <c r="C12" s="3">
        <v>0.185</v>
      </c>
      <c r="D12" s="3">
        <v>0.5766</v>
      </c>
      <c r="E12" s="3">
        <v>3.6869999999999998</v>
      </c>
      <c r="F12" s="6">
        <v>5.9913999999999996</v>
      </c>
      <c r="G12" s="6">
        <v>11.39</v>
      </c>
      <c r="H12" s="6">
        <v>2.6150000000000002</v>
      </c>
      <c r="I12" s="6">
        <v>4.2847999999999997</v>
      </c>
      <c r="J12" s="6">
        <v>9.2347999999999999</v>
      </c>
      <c r="K12" s="41"/>
    </row>
    <row r="13" spans="2:18" x14ac:dyDescent="0.3">
      <c r="B13" s="11" t="s">
        <v>30</v>
      </c>
      <c r="C13" s="3">
        <v>1164</v>
      </c>
      <c r="D13" s="3">
        <v>2056.5300000000002</v>
      </c>
      <c r="E13" s="3">
        <v>5145.3999999999996</v>
      </c>
      <c r="F13" s="6">
        <v>6923.4</v>
      </c>
      <c r="G13" s="6">
        <v>8997.9</v>
      </c>
      <c r="H13" s="6">
        <v>4488</v>
      </c>
      <c r="I13" s="6">
        <v>6266</v>
      </c>
      <c r="J13" s="6">
        <v>8494</v>
      </c>
      <c r="K13" s="40"/>
    </row>
    <row r="14" spans="2:18" x14ac:dyDescent="0.3">
      <c r="B14" s="11" t="s">
        <v>31</v>
      </c>
      <c r="C14" s="3">
        <v>1.1639999999999999</v>
      </c>
      <c r="D14" s="3">
        <v>2.0569999999999999</v>
      </c>
      <c r="E14" s="3">
        <v>5.1467000000000001</v>
      </c>
      <c r="F14" s="6">
        <v>6.9249999999999998</v>
      </c>
      <c r="G14" s="6">
        <v>8.9979999999999993</v>
      </c>
      <c r="H14" s="6">
        <v>4.4880000000000004</v>
      </c>
      <c r="I14" s="6">
        <v>6.266</v>
      </c>
      <c r="J14" s="6">
        <v>8.4939999999999998</v>
      </c>
      <c r="K14" s="41"/>
    </row>
    <row r="15" spans="2:18" x14ac:dyDescent="0.3">
      <c r="B15" s="11" t="s">
        <v>32</v>
      </c>
      <c r="C15" s="3">
        <v>159</v>
      </c>
      <c r="D15" s="3">
        <v>280.38</v>
      </c>
      <c r="E15" s="3">
        <v>716.2</v>
      </c>
      <c r="F15" s="6">
        <v>864.9</v>
      </c>
      <c r="G15" s="6">
        <v>1265.0999999999999</v>
      </c>
      <c r="H15" s="6">
        <v>582.4</v>
      </c>
      <c r="I15" s="6">
        <v>683.8</v>
      </c>
      <c r="J15" s="6">
        <v>1087.2</v>
      </c>
      <c r="K15" s="40"/>
    </row>
    <row r="16" spans="2:18" ht="15" thickBot="1" x14ac:dyDescent="0.35">
      <c r="B16" s="12" t="s">
        <v>33</v>
      </c>
      <c r="C16" s="7">
        <v>0.159</v>
      </c>
      <c r="D16" s="7">
        <v>0.28039999999999998</v>
      </c>
      <c r="E16" s="7">
        <v>0.71640000000000004</v>
      </c>
      <c r="F16" s="8">
        <v>0.86499999999999999</v>
      </c>
      <c r="G16" s="8">
        <v>1.2649999999999999</v>
      </c>
      <c r="H16" s="8">
        <v>0.58240000000000003</v>
      </c>
      <c r="I16" s="8">
        <v>0.68379999999999996</v>
      </c>
      <c r="J16" s="8">
        <v>1.0871999999999999</v>
      </c>
      <c r="K16" s="41"/>
    </row>
    <row r="17" spans="2:10" ht="15" thickTop="1" x14ac:dyDescent="0.3">
      <c r="B17" s="1"/>
      <c r="C17" s="1"/>
      <c r="D17" s="1"/>
      <c r="E17" s="1"/>
      <c r="F17" s="1"/>
      <c r="G17" s="1"/>
      <c r="H17" s="1"/>
      <c r="I17" s="1"/>
      <c r="J17" s="1"/>
    </row>
    <row r="18" spans="2:10" ht="15" thickBot="1" x14ac:dyDescent="0.35">
      <c r="B18" s="14" t="s">
        <v>10</v>
      </c>
      <c r="C18" s="1"/>
      <c r="D18" s="1"/>
      <c r="E18" s="1"/>
      <c r="F18" s="1"/>
      <c r="G18" s="1"/>
      <c r="H18" s="1"/>
      <c r="I18" s="1"/>
      <c r="J18" s="1"/>
    </row>
    <row r="19" spans="2:10" ht="15.6" thickTop="1" thickBot="1" x14ac:dyDescent="0.35">
      <c r="B19" s="13" t="s">
        <v>34</v>
      </c>
      <c r="C19" s="25">
        <v>2.5000000000000001E-2</v>
      </c>
      <c r="D19" s="1"/>
      <c r="E19" s="1"/>
      <c r="F19" s="1"/>
      <c r="G19" s="1"/>
      <c r="H19" s="1"/>
      <c r="I19" s="1"/>
      <c r="J19" s="1"/>
    </row>
    <row r="20" spans="2:10" ht="15" thickTop="1" x14ac:dyDescent="0.3"/>
    <row r="21" spans="2:10" ht="15.6" hidden="1" x14ac:dyDescent="0.35">
      <c r="B21" t="s">
        <v>35</v>
      </c>
      <c r="C21" s="26">
        <f>(1/C5)*((C12/C14)^(2/3))*($C$19^(0.5))</f>
        <v>2.1087567653309445</v>
      </c>
      <c r="D21" s="26">
        <f t="shared" ref="D21:J21" si="0">(1/D5)*((D12/D14)^(2/3))*($C$19^(0.5))</f>
        <v>3.0782759864198814</v>
      </c>
      <c r="E21" s="26">
        <f t="shared" si="0"/>
        <v>5.7540925895740607</v>
      </c>
      <c r="F21" s="26">
        <f t="shared" si="0"/>
        <v>6.5255884669275259</v>
      </c>
      <c r="G21" s="26">
        <f t="shared" si="0"/>
        <v>8.4100610226941974</v>
      </c>
      <c r="H21" s="26">
        <f t="shared" si="0"/>
        <v>5.0137178118068739</v>
      </c>
      <c r="I21" s="26">
        <f t="shared" si="0"/>
        <v>5.5783714998338194</v>
      </c>
      <c r="J21" s="26">
        <f t="shared" si="0"/>
        <v>7.5990181520253328</v>
      </c>
    </row>
    <row r="22" spans="2:10" ht="15.6" hidden="1" x14ac:dyDescent="0.35">
      <c r="B22" t="s">
        <v>36</v>
      </c>
      <c r="C22" s="26">
        <f>(1/(C5*1.3))*((C12/C14)^(2/3))*($C$19^(0.5))</f>
        <v>1.622120588716111</v>
      </c>
      <c r="D22" s="26">
        <f t="shared" ref="D22:J22" si="1">(1/(D5*1.3))*((D12/D14)^(2/3))*($C$19^(0.5))</f>
        <v>2.3679046049383699</v>
      </c>
      <c r="E22" s="26">
        <f t="shared" si="1"/>
        <v>4.4262250689031228</v>
      </c>
      <c r="F22" s="26">
        <f t="shared" si="1"/>
        <v>5.019683436098096</v>
      </c>
      <c r="G22" s="26">
        <f t="shared" si="1"/>
        <v>6.469277709764766</v>
      </c>
      <c r="H22" s="26">
        <f t="shared" si="1"/>
        <v>3.8567060090822101</v>
      </c>
      <c r="I22" s="26">
        <f t="shared" si="1"/>
        <v>4.291054999872169</v>
      </c>
      <c r="J22" s="26">
        <f t="shared" si="1"/>
        <v>5.8453985784810243</v>
      </c>
    </row>
    <row r="23" spans="2:10" hidden="1" x14ac:dyDescent="0.3"/>
    <row r="24" spans="2:10" ht="15.6" hidden="1" x14ac:dyDescent="0.35">
      <c r="B24" t="s">
        <v>37</v>
      </c>
      <c r="C24" s="26">
        <f>C12/(C8/1000)</f>
        <v>0.21111491498345317</v>
      </c>
      <c r="D24" s="26">
        <f t="shared" ref="D24:J24" si="2">D12/(D8/1000)</f>
        <v>0.38152583868192952</v>
      </c>
      <c r="E24" s="26">
        <f t="shared" si="2"/>
        <v>1.0832647784698555</v>
      </c>
      <c r="F24" s="26">
        <f t="shared" si="2"/>
        <v>1.1562837733518603</v>
      </c>
      <c r="G24" s="26">
        <f t="shared" si="2"/>
        <v>1.8606854641095176</v>
      </c>
      <c r="H24" s="26">
        <f t="shared" si="2"/>
        <v>0.70035888371096477</v>
      </c>
      <c r="I24" s="26">
        <f t="shared" si="2"/>
        <v>0.77738669763053803</v>
      </c>
      <c r="J24" s="26">
        <f t="shared" si="2"/>
        <v>1.303135495159879</v>
      </c>
    </row>
    <row r="25" spans="2:10" ht="15.6" hidden="1" x14ac:dyDescent="0.35">
      <c r="B25" t="s">
        <v>12</v>
      </c>
      <c r="C25" s="26">
        <f>C21/SQRT(9.807*C24)</f>
        <v>1.465544273730514</v>
      </c>
      <c r="D25" s="26">
        <f t="shared" ref="D25:J25" si="3">D21/SQRT(9.807*D24)</f>
        <v>1.5913931667349626</v>
      </c>
      <c r="E25" s="26">
        <f t="shared" si="3"/>
        <v>1.7653931898097619</v>
      </c>
      <c r="F25" s="26">
        <f t="shared" si="3"/>
        <v>1.9378465253324038</v>
      </c>
      <c r="G25" s="26">
        <f t="shared" si="3"/>
        <v>1.9687681591781294</v>
      </c>
      <c r="H25" s="26">
        <f t="shared" si="3"/>
        <v>1.9130727175474826</v>
      </c>
      <c r="I25" s="26">
        <f t="shared" si="3"/>
        <v>2.0203229315081064</v>
      </c>
      <c r="J25" s="26">
        <f t="shared" si="3"/>
        <v>2.1256639493165017</v>
      </c>
    </row>
    <row r="26" spans="2:10" ht="15.6" hidden="1" x14ac:dyDescent="0.35">
      <c r="B26" t="s">
        <v>11</v>
      </c>
      <c r="C26" s="26">
        <f>C22/SQRT(9.807*C24)</f>
        <v>1.1273417490234723</v>
      </c>
      <c r="D26" s="26">
        <f t="shared" ref="D26:J26" si="4">D22/SQRT(9.807*D24)</f>
        <v>1.2241485897961248</v>
      </c>
      <c r="E26" s="26">
        <f t="shared" si="4"/>
        <v>1.3579947613921242</v>
      </c>
      <c r="F26" s="26">
        <f t="shared" si="4"/>
        <v>1.490651173332618</v>
      </c>
      <c r="G26" s="26">
        <f t="shared" si="4"/>
        <v>1.5144370455216378</v>
      </c>
      <c r="H26" s="26">
        <f t="shared" si="4"/>
        <v>1.4715943981134481</v>
      </c>
      <c r="I26" s="26">
        <f t="shared" si="4"/>
        <v>1.5540945626985436</v>
      </c>
      <c r="J26" s="26">
        <f t="shared" si="4"/>
        <v>1.6351261148588472</v>
      </c>
    </row>
    <row r="27" spans="2:10" ht="15.6" hidden="1" x14ac:dyDescent="0.35">
      <c r="B27" t="s">
        <v>13</v>
      </c>
      <c r="C27" s="26">
        <f>MAX(C25:C26)</f>
        <v>1.465544273730514</v>
      </c>
      <c r="D27" s="26">
        <f t="shared" ref="D27:J27" si="5">MAX(D25:D26)</f>
        <v>1.5913931667349626</v>
      </c>
      <c r="E27" s="26">
        <f t="shared" si="5"/>
        <v>1.7653931898097619</v>
      </c>
      <c r="F27" s="26">
        <f t="shared" si="5"/>
        <v>1.9378465253324038</v>
      </c>
      <c r="G27" s="26">
        <f t="shared" si="5"/>
        <v>1.9687681591781294</v>
      </c>
      <c r="H27" s="26">
        <f t="shared" si="5"/>
        <v>1.9130727175474826</v>
      </c>
      <c r="I27" s="26">
        <f t="shared" si="5"/>
        <v>2.0203229315081064</v>
      </c>
      <c r="J27" s="26">
        <f t="shared" si="5"/>
        <v>2.1256639493165017</v>
      </c>
    </row>
    <row r="28" spans="2:10" x14ac:dyDescent="0.3">
      <c r="B28" t="s">
        <v>14</v>
      </c>
      <c r="C28" s="27" t="str">
        <f>IF(C27&lt;1,"Subcritical","supercritical")</f>
        <v>supercritical</v>
      </c>
      <c r="D28" s="27" t="str">
        <f t="shared" ref="D28:J28" si="6">IF(D27&lt;1,"Subcritical","supercritical")</f>
        <v>supercritical</v>
      </c>
      <c r="E28" s="27" t="str">
        <f t="shared" si="6"/>
        <v>supercritical</v>
      </c>
      <c r="F28" s="27" t="str">
        <f t="shared" si="6"/>
        <v>supercritical</v>
      </c>
      <c r="G28" s="27" t="str">
        <f t="shared" si="6"/>
        <v>supercritical</v>
      </c>
      <c r="H28" s="27" t="str">
        <f t="shared" si="6"/>
        <v>supercritical</v>
      </c>
      <c r="I28" s="27" t="str">
        <f t="shared" si="6"/>
        <v>supercritical</v>
      </c>
      <c r="J28" s="27" t="str">
        <f t="shared" si="6"/>
        <v>supercritical</v>
      </c>
    </row>
    <row r="29" spans="2:10" ht="16.8" hidden="1" x14ac:dyDescent="0.35">
      <c r="B29" s="35" t="s">
        <v>38</v>
      </c>
      <c r="C29" s="26">
        <f>C21*C12</f>
        <v>0.39012000158622473</v>
      </c>
      <c r="D29" s="26">
        <f t="shared" ref="D29:J29" si="7">D21*D12</f>
        <v>1.7749339337697037</v>
      </c>
      <c r="E29" s="26">
        <f t="shared" si="7"/>
        <v>21.215339377759562</v>
      </c>
      <c r="F29" s="26">
        <f t="shared" si="7"/>
        <v>39.097410740749574</v>
      </c>
      <c r="G29" s="26">
        <f t="shared" si="7"/>
        <v>95.790595048486907</v>
      </c>
      <c r="H29" s="26">
        <f t="shared" si="7"/>
        <v>13.110872077874976</v>
      </c>
      <c r="I29" s="26">
        <f t="shared" si="7"/>
        <v>23.90220620248795</v>
      </c>
      <c r="J29" s="26">
        <f t="shared" si="7"/>
        <v>70.175412830323538</v>
      </c>
    </row>
    <row r="30" spans="2:10" ht="16.8" hidden="1" x14ac:dyDescent="0.35">
      <c r="B30" s="35" t="s">
        <v>40</v>
      </c>
      <c r="C30" s="26">
        <f>C22*C12</f>
        <v>0.30009230891248051</v>
      </c>
      <c r="D30" s="26">
        <f t="shared" ref="D30:J30" si="8">D22*D12</f>
        <v>1.365333795207464</v>
      </c>
      <c r="E30" s="26">
        <f t="shared" si="8"/>
        <v>16.319491829045813</v>
      </c>
      <c r="F30" s="26">
        <f t="shared" si="8"/>
        <v>30.07493133903813</v>
      </c>
      <c r="G30" s="26">
        <f t="shared" si="8"/>
        <v>73.685073114220685</v>
      </c>
      <c r="H30" s="26">
        <f t="shared" si="8"/>
        <v>10.085286213749979</v>
      </c>
      <c r="I30" s="26">
        <f t="shared" si="8"/>
        <v>18.386312463452267</v>
      </c>
      <c r="J30" s="26">
        <f t="shared" si="8"/>
        <v>53.98108679255656</v>
      </c>
    </row>
    <row r="31" spans="2:10" x14ac:dyDescent="0.3">
      <c r="B31" s="28"/>
      <c r="C31" s="26"/>
      <c r="D31" s="26"/>
      <c r="E31" s="26"/>
      <c r="F31" s="26"/>
      <c r="G31" s="26"/>
      <c r="H31" s="26"/>
      <c r="I31" s="26"/>
      <c r="J31" s="26"/>
    </row>
    <row r="32" spans="2:10" x14ac:dyDescent="0.3">
      <c r="B32" s="35" t="s">
        <v>39</v>
      </c>
      <c r="C32" s="38">
        <f>C34/C12</f>
        <v>1.622120588716111</v>
      </c>
      <c r="D32" s="38">
        <f t="shared" ref="D32:J32" si="9">D34/D12</f>
        <v>2.3679046049383699</v>
      </c>
      <c r="E32" s="38">
        <f t="shared" si="9"/>
        <v>4.4262250689031228</v>
      </c>
      <c r="F32" s="38">
        <f t="shared" si="9"/>
        <v>5.019683436098096</v>
      </c>
      <c r="G32" s="38">
        <f t="shared" si="9"/>
        <v>6.469277709764766</v>
      </c>
      <c r="H32" s="38">
        <f t="shared" si="9"/>
        <v>3.8567060090822096</v>
      </c>
      <c r="I32" s="38">
        <f t="shared" si="9"/>
        <v>4.291054999872169</v>
      </c>
      <c r="J32" s="38">
        <f t="shared" si="9"/>
        <v>5.8453985784810243</v>
      </c>
    </row>
    <row r="33" spans="2:10" ht="15" thickBot="1" x14ac:dyDescent="0.35">
      <c r="B33" s="28"/>
      <c r="C33" s="26"/>
      <c r="D33" s="26"/>
      <c r="E33" s="26"/>
      <c r="F33" s="26"/>
      <c r="G33" s="26"/>
      <c r="H33" s="26"/>
      <c r="I33" s="26"/>
      <c r="J33" s="26"/>
    </row>
    <row r="34" spans="2:10" ht="17.399999999999999" thickTop="1" thickBot="1" x14ac:dyDescent="0.35">
      <c r="B34" s="1" t="s">
        <v>41</v>
      </c>
      <c r="C34" s="42">
        <f>IF(C27&lt;1,C29,C30)</f>
        <v>0.30009230891248051</v>
      </c>
      <c r="D34" s="42">
        <f t="shared" ref="D34:J34" si="10">IF(D27&lt;1,D29,D30)</f>
        <v>1.365333795207464</v>
      </c>
      <c r="E34" s="29">
        <f t="shared" si="10"/>
        <v>16.319491829045813</v>
      </c>
      <c r="F34" s="29">
        <f t="shared" si="10"/>
        <v>30.07493133903813</v>
      </c>
      <c r="G34" s="29">
        <f t="shared" si="10"/>
        <v>73.685073114220685</v>
      </c>
      <c r="H34" s="29">
        <f t="shared" si="10"/>
        <v>10.085286213749979</v>
      </c>
      <c r="I34" s="29">
        <f t="shared" si="10"/>
        <v>18.386312463452267</v>
      </c>
      <c r="J34" s="29">
        <f t="shared" si="10"/>
        <v>53.98108679255656</v>
      </c>
    </row>
    <row r="35" spans="2:10" ht="15" thickTop="1" x14ac:dyDescent="0.3"/>
    <row r="36" spans="2:10" ht="15" thickBot="1" x14ac:dyDescent="0.35"/>
    <row r="37" spans="2:10" ht="15.6" thickTop="1" thickBot="1" x14ac:dyDescent="0.35">
      <c r="C37" s="34" t="s">
        <v>15</v>
      </c>
      <c r="D37" s="46" t="s">
        <v>16</v>
      </c>
      <c r="E37" s="46"/>
      <c r="F37" s="46" t="s">
        <v>17</v>
      </c>
      <c r="G37" s="46"/>
    </row>
    <row r="38" spans="2:10" ht="15.6" thickTop="1" thickBot="1" x14ac:dyDescent="0.35">
      <c r="D38" s="30"/>
      <c r="E38" s="31" t="s">
        <v>24</v>
      </c>
      <c r="F38" s="32">
        <f>D38*100</f>
        <v>0</v>
      </c>
      <c r="G38" s="31" t="s">
        <v>18</v>
      </c>
    </row>
    <row r="39" spans="2:10" ht="15.6" thickTop="1" thickBot="1" x14ac:dyDescent="0.35">
      <c r="D39" s="30"/>
      <c r="E39" s="31" t="s">
        <v>18</v>
      </c>
      <c r="F39" s="32">
        <f>D39/100</f>
        <v>0</v>
      </c>
      <c r="G39" s="31" t="s">
        <v>24</v>
      </c>
    </row>
    <row r="40" spans="2:10" ht="15.6" thickTop="1" thickBot="1" x14ac:dyDescent="0.35">
      <c r="D40" s="30"/>
      <c r="E40" s="31" t="s">
        <v>24</v>
      </c>
      <c r="F40" s="32">
        <f>DEGREES(ATAN(D40))</f>
        <v>0</v>
      </c>
      <c r="G40" s="31" t="s">
        <v>19</v>
      </c>
      <c r="J40" t="s">
        <v>20</v>
      </c>
    </row>
    <row r="41" spans="2:10" ht="15.6" thickTop="1" thickBot="1" x14ac:dyDescent="0.35">
      <c r="D41" s="30"/>
      <c r="E41" s="31" t="s">
        <v>19</v>
      </c>
      <c r="F41" s="32">
        <f>TAN(RADIANS(D41))</f>
        <v>0</v>
      </c>
      <c r="G41" s="31" t="s">
        <v>24</v>
      </c>
      <c r="J41" s="33"/>
    </row>
    <row r="42" spans="2:10" ht="15.6" thickTop="1" thickBot="1" x14ac:dyDescent="0.35">
      <c r="D42" s="30"/>
      <c r="E42" s="31" t="s">
        <v>18</v>
      </c>
      <c r="F42" s="32">
        <f>DEGREES(ATAN(D42/100))</f>
        <v>0</v>
      </c>
      <c r="G42" s="31" t="s">
        <v>19</v>
      </c>
    </row>
    <row r="43" spans="2:10" ht="15.6" thickTop="1" thickBot="1" x14ac:dyDescent="0.35">
      <c r="D43" s="30"/>
      <c r="E43" s="31" t="s">
        <v>19</v>
      </c>
      <c r="F43" s="32">
        <f>TAN(RADIANS(D43))*100</f>
        <v>0</v>
      </c>
      <c r="G43" s="31" t="s">
        <v>18</v>
      </c>
      <c r="I43" s="33" t="s">
        <v>21</v>
      </c>
    </row>
    <row r="44" spans="2:10" ht="15.6" thickTop="1" thickBot="1" x14ac:dyDescent="0.35">
      <c r="D44" s="30"/>
      <c r="E44" s="31" t="s">
        <v>19</v>
      </c>
      <c r="F44" s="32">
        <f>RADIANS(D44)</f>
        <v>0</v>
      </c>
      <c r="G44" s="31" t="s">
        <v>22</v>
      </c>
    </row>
    <row r="45" spans="2:10" ht="15.6" thickTop="1" thickBot="1" x14ac:dyDescent="0.35">
      <c r="D45" s="30"/>
      <c r="E45" s="31" t="s">
        <v>22</v>
      </c>
      <c r="F45" s="32">
        <f>DEGREES(D45)</f>
        <v>0</v>
      </c>
      <c r="G45" s="31" t="s">
        <v>19</v>
      </c>
    </row>
    <row r="46" spans="2:10" ht="15" thickTop="1" x14ac:dyDescent="0.3"/>
  </sheetData>
  <mergeCells count="3">
    <mergeCell ref="B2:D2"/>
    <mergeCell ref="D37:E37"/>
    <mergeCell ref="F37:G37"/>
  </mergeCells>
  <pageMargins left="0.7" right="0.7" top="0.75" bottom="0.75" header="0.3" footer="0.3"/>
  <pageSetup scale="76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1"/>
  <sheetViews>
    <sheetView workbookViewId="0">
      <selection activeCell="D17" sqref="D17"/>
    </sheetView>
  </sheetViews>
  <sheetFormatPr defaultRowHeight="14.4" x14ac:dyDescent="0.3"/>
  <cols>
    <col min="1" max="1" width="12.109375" customWidth="1"/>
    <col min="2" max="2" width="10.88671875" customWidth="1"/>
    <col min="3" max="3" width="13.88671875" customWidth="1"/>
    <col min="4" max="4" width="10.5546875" customWidth="1"/>
    <col min="5" max="5" width="14" customWidth="1"/>
    <col min="6" max="6" width="10.6640625" customWidth="1"/>
    <col min="7" max="7" width="14.33203125" customWidth="1"/>
    <col min="8" max="8" width="10" customWidth="1"/>
    <col min="9" max="9" width="14.5546875" customWidth="1"/>
  </cols>
  <sheetData>
    <row r="2" spans="1:9" x14ac:dyDescent="0.3">
      <c r="A2" s="36"/>
      <c r="B2" s="47"/>
      <c r="C2" s="47"/>
      <c r="D2" s="47"/>
      <c r="E2" s="47"/>
      <c r="F2" s="47"/>
      <c r="G2" s="47"/>
      <c r="H2" s="47"/>
      <c r="I2" s="47"/>
    </row>
    <row r="3" spans="1:9" x14ac:dyDescent="0.3">
      <c r="A3" s="37"/>
      <c r="B3" s="37"/>
      <c r="C3" s="37"/>
      <c r="D3" s="37"/>
      <c r="E3" s="37"/>
      <c r="F3" s="37"/>
      <c r="G3" s="37"/>
      <c r="H3" s="37"/>
      <c r="I3" s="37"/>
    </row>
    <row r="4" spans="1:9" x14ac:dyDescent="0.3">
      <c r="A4" s="27"/>
      <c r="B4" s="39"/>
      <c r="C4" s="39"/>
      <c r="D4" s="39"/>
      <c r="E4" s="39"/>
      <c r="F4" s="39"/>
      <c r="G4" s="39"/>
    </row>
    <row r="5" spans="1:9" x14ac:dyDescent="0.3">
      <c r="A5" s="27"/>
      <c r="B5" s="39"/>
      <c r="C5" s="39"/>
      <c r="D5" s="39"/>
      <c r="E5" s="39"/>
      <c r="F5" s="39"/>
      <c r="G5" s="39"/>
    </row>
    <row r="6" spans="1:9" x14ac:dyDescent="0.3">
      <c r="A6" s="27"/>
      <c r="B6" s="39"/>
      <c r="C6" s="39"/>
      <c r="D6" s="39"/>
      <c r="E6" s="39"/>
      <c r="F6" s="39"/>
      <c r="G6" s="39"/>
    </row>
    <row r="7" spans="1:9" x14ac:dyDescent="0.3">
      <c r="A7" s="27"/>
      <c r="B7" s="39"/>
      <c r="C7" s="39"/>
      <c r="D7" s="39"/>
      <c r="E7" s="39"/>
      <c r="F7" s="39"/>
      <c r="G7" s="39"/>
    </row>
    <row r="8" spans="1:9" x14ac:dyDescent="0.3">
      <c r="A8" s="27"/>
      <c r="B8" s="39"/>
      <c r="C8" s="39"/>
      <c r="D8" s="39"/>
      <c r="E8" s="39"/>
      <c r="F8" s="39"/>
      <c r="G8" s="39"/>
    </row>
    <row r="9" spans="1:9" x14ac:dyDescent="0.3">
      <c r="A9" s="27"/>
      <c r="B9" s="39"/>
      <c r="C9" s="39"/>
      <c r="D9" s="39"/>
      <c r="E9" s="39"/>
      <c r="F9" s="39"/>
      <c r="G9" s="39"/>
    </row>
    <row r="10" spans="1:9" x14ac:dyDescent="0.3">
      <c r="A10" s="27"/>
      <c r="B10" s="39"/>
      <c r="C10" s="39"/>
      <c r="D10" s="39"/>
      <c r="E10" s="39"/>
      <c r="F10" s="39"/>
      <c r="G10" s="39"/>
    </row>
    <row r="11" spans="1:9" x14ac:dyDescent="0.3">
      <c r="A11" s="27"/>
      <c r="B11" s="39"/>
      <c r="C11" s="39"/>
      <c r="D11" s="39"/>
      <c r="E11" s="39"/>
      <c r="F11" s="39"/>
      <c r="G11" s="39"/>
    </row>
  </sheetData>
  <mergeCells count="4">
    <mergeCell ref="B2:C2"/>
    <mergeCell ref="D2:E2"/>
    <mergeCell ref="F2:G2"/>
    <mergeCell ref="H2:I2"/>
  </mergeCell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Angie</dc:creator>
  <cp:lastModifiedBy>JohnM</cp:lastModifiedBy>
  <cp:lastPrinted>2014-03-05T21:15:08Z</cp:lastPrinted>
  <dcterms:created xsi:type="dcterms:W3CDTF">2011-05-24T02:09:41Z</dcterms:created>
  <dcterms:modified xsi:type="dcterms:W3CDTF">2015-06-23T10:49:47Z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